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721A5AA3-E291-4AB7-A3D2-0A94C34286FF}" xr6:coauthVersionLast="47" xr6:coauthVersionMax="47" xr10:uidLastSave="{00000000-0000-0000-0000-000000000000}"/>
  <bookViews>
    <workbookView xWindow="1770" yWindow="1770" windowWidth="16905" windowHeight="13440" xr2:uid="{B43B1FBB-5737-4B36-876E-682D3FA0FE2B}"/>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1" l="1"/>
  <c r="F77" i="1"/>
  <c r="A77" i="1"/>
  <c r="G75" i="1"/>
  <c r="C70" i="1"/>
  <c r="C68" i="1"/>
  <c r="C67" i="1"/>
  <c r="C63" i="1"/>
  <c r="E53" i="1"/>
  <c r="D53" i="1"/>
  <c r="G52" i="1"/>
  <c r="F52" i="1"/>
  <c r="E52" i="1"/>
  <c r="D52" i="1"/>
  <c r="F51" i="1"/>
  <c r="D49" i="1"/>
  <c r="D48" i="1"/>
  <c r="C48" i="1"/>
  <c r="D42" i="1"/>
  <c r="C42" i="1"/>
  <c r="C39" i="1"/>
  <c r="C38" i="1"/>
  <c r="C37" i="1"/>
  <c r="C35" i="1"/>
  <c r="C34" i="1"/>
  <c r="D33" i="1"/>
  <c r="D32" i="1"/>
  <c r="D31" i="1"/>
  <c r="D30" i="1"/>
  <c r="D29" i="1"/>
  <c r="C29" i="1"/>
  <c r="D28" i="1"/>
  <c r="C28" i="1"/>
  <c r="D26" i="1"/>
  <c r="D25" i="1"/>
  <c r="C25" i="1"/>
  <c r="C20" i="1"/>
  <c r="M14" i="1"/>
  <c r="G14" i="1" s="1"/>
  <c r="F13" i="1"/>
  <c r="C12" i="1"/>
  <c r="C11" i="1"/>
  <c r="C10" i="1"/>
  <c r="C9" i="1"/>
  <c r="A4" i="1"/>
</calcChain>
</file>

<file path=xl/sharedStrings.xml><?xml version="1.0" encoding="utf-8"?>
<sst xmlns="http://schemas.openxmlformats.org/spreadsheetml/2006/main" count="85" uniqueCount="84">
  <si>
    <t>ТЕХНИЧЕСКОЕ ЗАДАНИЕ</t>
  </si>
  <si>
    <t>на организацию и проведение мероприятий по направлению:</t>
  </si>
  <si>
    <t>з</t>
  </si>
  <si>
    <t>Требования к услугам</t>
  </si>
  <si>
    <t>Характеристика оказываемых услуг</t>
  </si>
  <si>
    <t>1.</t>
  </si>
  <si>
    <t>Потенциальный контрагент</t>
  </si>
  <si>
    <t>Юридическое лицо или индивидуальный предприниматель, зарегистрированный в соответствии с действующим законодательством РФ.</t>
  </si>
  <si>
    <t>Проведение тренингов и деловых игр.</t>
  </si>
  <si>
    <t>Мероприятие</t>
  </si>
  <si>
    <t>3.</t>
  </si>
  <si>
    <t xml:space="preserve">Цели и задачи </t>
  </si>
  <si>
    <t>4.</t>
  </si>
  <si>
    <t>Участники мероприятия (целевая аудитория)</t>
  </si>
  <si>
    <t>5.</t>
  </si>
  <si>
    <t xml:space="preserve">Место оказания услуг </t>
  </si>
  <si>
    <t>6.</t>
  </si>
  <si>
    <t>Сроки оказания услуг</t>
  </si>
  <si>
    <t xml:space="preserve">Срок оказания услуг </t>
  </si>
  <si>
    <t>Дата непосредственного проведения мероприятия:</t>
  </si>
  <si>
    <t>2020г.</t>
  </si>
  <si>
    <t xml:space="preserve">Контрагент не позднее «____» __________ 2021 года (дата устанавливается спустя 3 (три) рабочих дня после даты непосредственного проведения мероприятия) одновременно с итоговым отчетом об оказанных услугах в соответствии с п. 9 Технического задания представляет Фонду Акт сдачи-приемки оказанных услуг. </t>
  </si>
  <si>
    <t>7.</t>
  </si>
  <si>
    <t>Требования к оказанию</t>
  </si>
  <si>
    <t>Общие требования:</t>
  </si>
  <si>
    <t>услуг</t>
  </si>
  <si>
    <t>7.1. При оказании услуг Контрагент и Фонд руководствуются законодательством Российской Федерации, Договором, приложениями к Договору;</t>
  </si>
  <si>
    <t>7.2. Контрагент формирует документ, содержащий формат (очный, дистанционный, смешанный), план учебной Программы, описание и содержание модулей Программы, расписание Программы и предоставляет в составе коммерческого предложения.
Расписание Программы по желанию Фонда может быть изменено, дополнено, а также может быть изменен порядок проведения образовательных модулей. 
Программа согласовывается с Фондом не позднее, чем за 5 (пять) рабочих дней до проведения мероприятия и включается в условия Договора.Проведение мероприятия продолжительностью не менее 6(шести ) астрономических часов.</t>
  </si>
  <si>
    <t>Программа должна включать в себя следующие направления:</t>
  </si>
  <si>
    <t>7.3. Контрагент обязуется использовать логотип Центра «Мой бизнес» и инфографику во время оказания услуг по Договору: в своих презентациях, раздаточных материалах (рабочих тетрадях), иных используемых документах (материалах), в целях информирования участников о существующих формах поддержки предпринимательства, популяризации предпринимательской деятельности, формирования положительного имиджа предпринимательской деятельности.</t>
  </si>
  <si>
    <t>7.4. Контрагент, в рамках оказания услуг по Договору, обязан проинформировать участников мероприятия об интернет-ресурсах Фонда: mb.tomsk.ru, frb_tomsk (Instagram), t.me/frb_tomsk (Telegram) и пригласить их к регистрации на данном ресурсе, а также о функционировании на территории Томской области Цифровой платформы biz.tomsk.life.</t>
  </si>
  <si>
    <t>7.5. При заключении Договора с Контрагентом в условия Договора в обязательном порядке включаются</t>
  </si>
  <si>
    <t>пункты следующего содержания:
1) Контрагент уведомлен о том, что ему запрещено за счет денежных средств,  полученных по настоящему Договору, приобретать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связанные с выполнением договора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подтверждающую оплаты, произведенные Контрагентом в рамках осуществления своей внутренней, административно-хозяйственной деятельности).</t>
  </si>
  <si>
    <r>
      <rPr>
        <b/>
        <sz val="11"/>
        <color theme="1"/>
        <rFont val="Calibri"/>
        <family val="2"/>
        <charset val="204"/>
        <scheme val="minor"/>
      </rPr>
      <t>Контрагент обязуется обеспечить мероприятие/участников мероприятия информационными материалами.</t>
    </r>
    <r>
      <rPr>
        <sz val="11"/>
        <color theme="1"/>
        <rFont val="Calibri"/>
        <family val="2"/>
        <charset val="204"/>
        <scheme val="minor"/>
      </rPr>
      <t xml:space="preserve"> Не позднее, чем за 3 (три) рабочих дня до даты проведения мероприятия, обеспечить согласование с НО "ФРБ" информационных материалов. Все материалы изготавливаются с использованием брендбука НО "ФРБ".</t>
    </r>
  </si>
  <si>
    <t>7.7.</t>
  </si>
  <si>
    <t>Онлайн</t>
  </si>
  <si>
    <r>
      <rPr>
        <b/>
        <sz val="10"/>
        <color theme="1"/>
        <rFont val="Times New Roman"/>
        <family val="1"/>
        <charset val="204"/>
      </rPr>
      <t>Контрагент обязуется обеспечить техническое оснащение мероприятия</t>
    </r>
    <r>
      <rPr>
        <sz val="10"/>
        <color theme="1"/>
        <rFont val="Times New Roman"/>
        <family val="1"/>
        <charset val="204"/>
      </rPr>
      <t>, включая:
·       Программное обеспечение для проведения онлайн-мероприятия, включая следующие возможности:
– подключение не менее 100 участников, включая спикера и организаторов:
- управление пользователями,
– поддержка длительности включения не менее 4 часов;
– запись в облачное или локальное хранилище данных видеотрансляции длительностью не менее 1 часа.
А также организовать видеозапись мероприятия. По итогам необходимо предоставить НО "ФРБ" видеозапись, записанную на флеш-накопитель или ссылку, на размещенную на внешнем хранилище данных видеозапись длительностью не менее 0,5 часа, содержащую наиболее значимые смысловые моменты Мероприятия.</t>
    </r>
  </si>
  <si>
    <r>
      <rPr>
        <b/>
        <sz val="12"/>
        <color theme="1"/>
        <rFont val="Calibri"/>
        <family val="2"/>
        <charset val="204"/>
        <scheme val="minor"/>
      </rPr>
      <t>7.8. Контрагент обеспечивает участие в мероприятии участников в количестве, предусмотренном п. 8 настоящего Технического задания</t>
    </r>
    <r>
      <rPr>
        <sz val="12"/>
        <color theme="1"/>
        <rFont val="Calibri"/>
        <family val="2"/>
        <charset val="204"/>
        <scheme val="minor"/>
      </rPr>
      <t>, в том числе:
7.8.1. Обеспечивает сбор и регистрацию заявок на участие в мероприятии (анкет участников мероприятия) на сайте mb.tomsk.ru и обеспечивает явку участников, проводит регистрацию участников в регистрационной форме;
 7.8.2. Самостоятельно и заблаговременно оповещает участников о дате, времени и месте его поведения, а также о любых изменениях в сроках, месте проведения обучения и т.д.;
 7.8.3. Обеспечивает рассылку информационных писем, осуществляет телефонные переговоры с потенциальными участниками мероприятия согласно требованиям к целевой аудитории, указанных в п.8 Технического задания; 
7.8.4. Контрагент обязуется вести учет посещения мероприятия согласно утвержденным формам.
7.8.5. Формирует итоговый список участников согласно утвержденной форме.
7.8.6.  Контрагент обязан обеспечить сбор и предоставление Фонду развернутых отзывов участников мероприятия в количестве 10% от показателя результативности (п.8. настоящего Технического задания).
7.8.7. Контрагент обязан обеспечить сбор анкет обратной связи в онлайн формате по  ссылке: https://forms.gle/Va2KVqR7Z17ki9Dr9 не менее 50 % от показателя результативности (п.8 настоящего Технического задания).</t>
    </r>
  </si>
  <si>
    <t>Контрагент обязуется провести мероприятие на базе ЦОУ Мой бизнес, предварительно забронировать зал для проведения мероприятия. Обеспечить -    материалы и канцелярские принадлежности: флипчарт, бумага для флипчарта, маркеры для флипчарта, авторучка для участников мероприятия(нанесение логотипа "Мой бизнес") в достаточном количестве, блокнот (формат – А5, не менее 40 листов, нанесение логотипа "Мой бизнес").</t>
  </si>
  <si>
    <t xml:space="preserve">Достаточно 1-го специалиста, обладающего необходимой компетенцией для надлежащего исполнения требований к содержанию программы указанной в п 7.3. В качестве подтверждения квалификации специалиста и успешного опыта ведения специалистом аналогичных мероприятий Контрагент предоставляет в составе коммерческого предложения резюме специалиста. </t>
  </si>
  <si>
    <t>7.12.1. Контрагент обеспечивает выборочную видеосъемку в течение проведения всей программы обучения, в том числе проведение видеосъемки обучающих модулей. 
Требования к видео: видеоролик с мероприятия продолжительностью не более 2-х минут (в том числе непрофессиональная съемка).
Контрагент изготавливает 1 (один) видеоролик о программе. Технические требования по созданию видеороликов: 
- видеоматериал должен быть смонтирован (сведение перекодированных файлов в единый файл с аналогичными характеристиками с использованием программы для видеомонтажа);
 - формат конечного файла: mp4;
- соотношение сторон: с сохранением в видеоролике исходного соотношения сторон, без добавления в ролик горизонтальных или вертикальных полос. Рекомендованное соотношение сторон 16:9; 
- разрешение видео: не менее 1920*1080; 
 Видеоролик должен быть представлен Фонду на электронном носителе (флеш-карте).
При онлайн-формате проведения мероприятия Контрагент обеспечивает запись проведенных обучающих модулей и передает Фонду на электронном носителе (флеш-карте).
7.12.2. Контрагент обеспечивает выборочную фотосъемку в течение проведения программы обучения и обязан предоставить Фонду не менее 20 фотографий с мероприятия (в том числе непрофессиональная съемка), в том числе 10 фотографий, которые содержат информацию по проведению мероприятия, подтверждающие участие участников (скриншоты цифровой платформы, выбранной Контрагентом с количеством участников, фотографии с места проведения мероприятия, отражающие количество участников мероприятия), а также не менее 10 фотографий, подтверждающих расходы (затраты), понесенные Контрагентом согласно смете затрат (фотографии кофебрейка, раздаточных материалов и др.).</t>
  </si>
  <si>
    <t>Оффлайн</t>
  </si>
  <si>
    <t>Контрагент обязуется обеспечить техническое оснащение мероприятия:
- подбор и согласование помещения с Фондом (при необходимости) не позднее, чем за 5 (пять) рабочих дней до проведения мероприятия. 
Помещение должно отвечать следующим требованиям:
·    вместимость не менее количества человек, зарегистрировавшихся на мероприятие, с учетом санитарно-эпидемиологических требований;
·     наличие звукового оборудования;
·     наличие экрана или проектора с возможностью чтения и воспроизведения файлов в форматах .avi, .mp4, .pdf, .pptx через usb-порт;
·     наличие микрофонов;
·     наличие стульев офисных (не менее количества зарегистрировавшихся участников);
·     наличие электропитания 220В;
·     доступ к беспроводной локальной сети с выходом в Интернет скоростью не менее 10 Мб/с;
·       материалы и канцелярские принадлежности: флипчарт, бумага для флипчарта, маркеры для флипчарта, авторучка для участников мероприятия (нанесение логотипа "Мой бизнес") в достаточном количестве, блокнот (формат – А5, не менее 40 листов, нанесение логотипа "Мой бизнес").</t>
  </si>
  <si>
    <t xml:space="preserve">
 Контрагент обеспечивает выборочную видеосъемку в течение проведения всей программы обучения, в том числе проведение видеосъемки обучающих модулей. 
Требования к видео: видеоролик с мероприятия продолжительностью не более 2-х минут (в том числе непрофессиональная съемка).
Контрагент изготавливает 1 (один) видеоролик о программе. Технические требования по созданию видеороликов: 
- видеоматериал должен быть смонтирован (сведение перекодированных файлов в единый файл с аналогичными характеристиками с использованием программы для видеомонтажа);
 - формат конечного файла: mp4;
- соотношение сторон: с сохранением в видеоролике исходного соотношения сторон, без добавления в ролик горизонтальных или вертикальных полос. Рекомендованное соотношение сторон 16:9; 
- разрешение видео: не менее 1920*1080; 
 Видеоролик должен быть представлен Фонду на электронном носителе (флеш-карте).
При онлайн-формате проведения мероприятия Контрагент обеспечивает запись проведенных обучающих модулей и передает Фонду на электронном носителе (флеш-карте).
7.12.2. Контрагент обеспечивает выборочную фотосъемку (в том числе непрофессиональную) в течение проведения программы обучения и обязан предоставить НО "ФРБ" не менее 20 фотографий, в том числе:
1.      Не менее 10 фотографий, которые содержат информацию по проведению мероприятия:
- скриншоты цифровой платформы, выбранной Контрагентом, с количеством участников (в случае проведения мероприятия в онлайн формате и/или организации прямой трансляции);
- фотографии участников с каждого дня мероприятия;
- общее коллективное фото участников мероприятия.
2. Не менее 10 не повторяющихся фотографий, подтверждающих расходы (затраты), понесенные Контрагентом согласно смете затрат (фотографии раздаточных материалов, кофе-брейков и др.) с каждого дня мероприятия.
</t>
  </si>
  <si>
    <t>7.13. В период действия ограничительных мероприятий по согласованию с Фондом мероприятие может проводиться в дистанционном (онлайн) формате (без очного присутствия участников), посредством использования видео-конференц связи или аналогичных средств связи с применением информационно-телекоммуникационной сети "Интернет".
При проведении обучения в формате дистанционном (онлайн) формате Контрагент согласует с Фондом в срок не позднее чем за 5 (пять) дней до проведения мероприятия онлайн платформу для проведения мероприятия с возможностью одновременного подключения не менее 100 участников и смету проведения мероприятия с учетом изменения состава затрат на проведение мероприятия.</t>
  </si>
  <si>
    <r>
      <rPr>
        <b/>
        <sz val="12"/>
        <color theme="1"/>
        <rFont val="Calibri"/>
        <family val="2"/>
        <charset val="204"/>
        <scheme val="minor"/>
      </rPr>
      <t>7.15. Требования к формированию сметы:</t>
    </r>
    <r>
      <rPr>
        <sz val="12"/>
        <color theme="1"/>
        <rFont val="Calibri"/>
        <family val="2"/>
        <charset val="204"/>
        <scheme val="minor"/>
      </rPr>
      <t xml:space="preserve">
В Смете затрат могут быть предусмотрены только прямые затраты, связанные с организацией и проведением мероприятия, на основании требований настоящего Технического задания и с учетом улучшенных характеристик к оказанию услуг.</t>
    </r>
  </si>
  <si>
    <t>Таргетинг</t>
  </si>
  <si>
    <t xml:space="preserve"> Контрагент обеспечивает сбор и регистрацию заявок на участие в мероприятии (анкет участников мероприятия) на сайте mb.tomsk.ru и обеспечивает явку участников в количестве, предусмотренном в п.8 настоящего Технического задания, проводит регистрацию участников в регистрационной форме, в том числе: 
 - самостоятельно и заблаговременно оповещает слушателей о дате, времени и месте его поведения, а также о любых изменениях в сроках, месте проведения обучения и т.д.;
 - обеспечивает рассылку информационных писем, осуществляет телефонные переговоры с потенциальными участниками мероприятия согласно требованиям к целевой аудитории, указанных в п.9 Технического задания; 
- формирует итоговый список участников согласно утвержденной форме. </t>
  </si>
  <si>
    <t>8.1.21. ИНЫЕ (ПРИ НЕОБХОДИМОСТИ).</t>
  </si>
  <si>
    <t>8.</t>
  </si>
  <si>
    <t>Показатели результативности
(Целевые показатели)</t>
  </si>
  <si>
    <t>Не менее</t>
  </si>
  <si>
    <t>участников.</t>
  </si>
  <si>
    <t>в т.ч.</t>
  </si>
  <si>
    <t>Информ.
кампания</t>
  </si>
  <si>
    <r>
      <rPr>
        <b/>
        <sz val="10"/>
        <color theme="1"/>
        <rFont val="Times New Roman"/>
        <family val="1"/>
        <charset val="204"/>
      </rPr>
      <t>Контрагент организует информационную кампанию в сети Интернет по сбору участников</t>
    </r>
    <r>
      <rPr>
        <sz val="10"/>
        <color theme="1"/>
        <rFont val="Times New Roman"/>
        <family val="1"/>
        <charset val="204"/>
      </rPr>
      <t>: 
7.9.1. Настройка таргетинговой рекламы в социальных сетях ВКонтакте, Facebook, Instagram (общее число показов не менее 
1 000, география показов: г.Томск, ограничение до 1 показа на человека). Предоставляет НО "ФРБ"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При проведении таргетированной рекламной кампании не должно быть ссылок, хештегов, упоминаний и прочего указания на Контрагента;
 7.9.2. Осуществляет подготовку текстовых анонсов, разрабатывает дизайн макеты афиш для соц.сетей и согласовывает их с НО "ФРБ".   Контент-план с заготовленными постами согласуется с НО "ФРБ" не позднее, чем за 5 (пять)  дней до  проведения информационной кампании в сети Интернет;
7.9.3. Предоставляет Фонду пресс релиз, освещающий мероприятие (не позднее чем за 5 (пять) дней до мероприятия для согласования содержания материала), а также предоставляет пост релиз мероприятия (не позднее 3 (трех) дней после проведения мероприятия для согласования содержания материала). В релизах в обязательном порядке должна быть указана следующая информация: "Подробнее об этом и других мероприятиях можно узнать по тел. 901-000 или на сайте центра "Мой бизнес" mb.tomsk.ru. 
Информационные материалы и дизайн-макеты изготавливаются с использованием брендбука Центра "Мой бизнес". Не допускается реклама услуг Контрагента и/или третьих лиц, размещение логотипа, фирменного стиля, фирменного хештега, фирменного наименования в рекламно-информационных, раздаточных и любых других материалах, связанных с проведением мероприятия, в том числе в рекламных материалах, направляемых по электронной почте и/или иным электронным каналам связи.</t>
    </r>
  </si>
  <si>
    <t>Выполнение целевого показателя подтверждается в отчетных документах (п.9 Технического задания).</t>
  </si>
  <si>
    <t>9.</t>
  </si>
  <si>
    <t>Форма отчетных документов</t>
  </si>
  <si>
    <t>По результатам оказания услуг Контрагент представляет Фонду итоговый отчет об оказанных услугах, в том числе:</t>
  </si>
  <si>
    <t>Отчет об оказанных услугах в формате Word, с описанием достигнутых результатов в соответствии со следующей структурой:</t>
  </si>
  <si>
    <t>Кофебрейк</t>
  </si>
  <si>
    <t>7.10.1. Обеспечивает предоставление: кондитерских изделий; пакетированного чая; кофе; сахара; сливок – по количеству зарегистрировавшихся участников. Наличие посуды для каждого участника: стакан для горячих и холодных напитков объемом не менее 0,2 л., чайная ложка (пластик). Наличие воды питьевой (кулера/бутилированной) (объём 19 л., 0,5л). Все продукты должны соответствовать требованиям к сроку годности.</t>
  </si>
  <si>
    <t xml:space="preserve"> - наименование исполнителя, дата, количество часов и место проведения мероприятия, тема мероприятия;</t>
  </si>
  <si>
    <t xml:space="preserve"> - регистрационные списки участников мероприятия согласно утвержденной форме, их количество;</t>
  </si>
  <si>
    <t xml:space="preserve"> - описание Программы мероприятия и сама Программа в качестве приложения к отчету;</t>
  </si>
  <si>
    <t xml:space="preserve"> - итоги и выводы по мероприятию;</t>
  </si>
  <si>
    <t xml:space="preserve"> - описание задействованных в проведении Программы специалистов и их резюме в качестве приложения к отчету;</t>
  </si>
  <si>
    <t xml:space="preserve"> - контент-план с заготовленными постами;</t>
  </si>
  <si>
    <t xml:space="preserve">  -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Кроме того, предоставляет скриншоты и ссылки на размещение таргетированной рекламы;</t>
  </si>
  <si>
    <t>Отзывы</t>
  </si>
  <si>
    <t xml:space="preserve"> - не менее 10% отзывов от участников мероприятия с фотографиями участников в хорошем качестве (для размещения информации на портале mb.tomsk.ru и в социальных сетях). Предоставляются в электронном виде: отзывы в файлах в формате Word, фотографии – отдельными файлами;</t>
  </si>
  <si>
    <t xml:space="preserve"> - ссылки на информационное освещение мероприятия, в том числе в социальных сетях;</t>
  </si>
  <si>
    <t>Фото</t>
  </si>
  <si>
    <t xml:space="preserve"> - фотографии с мероприятий (не менее 20 фотографий), проводимых в очном формате, в том числе 10 фотографий, которые содержат информацию по проведению мероприятия, не менее 10 фотографий, подтверждающих расходы (затраты), понесенные Контрагентом согласно Смете затрат (определяется приложением к Договору). Предоставляются в электронном виде (либо на электронном носителе) отдельным файлом; 
- фотографии с мероприятий, проводимых в дистанционном (онлайн) формате, подтверждающие участие участников (скриншоты цифровой платформы, выбранной Контрагентом, с количеством участников);</t>
  </si>
  <si>
    <t xml:space="preserve"> - Контрагент обязан обеспечить сбор анкет обратной связи в онлайн-формате по ссылке: https://forms.gle/Va2KVqR7Z17ki9Dr9 не менее 50 % от показателя результативности (п.8 настоящего Технического задания);</t>
  </si>
  <si>
    <t xml:space="preserve"> - пост-релиз и пресс-релиз мероприятия в формате Word, фотографии (отдельными файлами);</t>
  </si>
  <si>
    <t xml:space="preserve">Контрагент обеспечивает выборочную фотосъемку (в том числе непрофессиональную) в течение проведения программы обучения и обязан предоставить НО "ФРБ" не менее 20 фотографий, в том числе:
1.      Не менее 10 фотографий, которые содержат информацию по проведению мероприятия:
- скриншоты цифровой платформы, выбранной Контрагентом, с количеством участников (в случае проведения мероприятия в онлайн формате и/или организации прямой трансляции);
- фотографии участников с каждого дня мероприятия;
- общее коллективное фото участников мероприятия.
2. Не менее 10 не повторяющихся фотографий, подтверждающих расходы (затраты), понесенные Контрагентом согласно смете затрат (фотографии раздаточных материалов, кофе-брейков и др.) с каждого дня мероприятия.
</t>
  </si>
  <si>
    <t xml:space="preserve"> - Контрагент предоставляет Фонду ссылку на запись мероприятия в дистанционном (онлайн) режиме.</t>
  </si>
  <si>
    <t>Отчет об оказанных услугах: в бумажном варианте на листе формата А4 с подписью и печатью Контрагента предоставляется в срок не позднее 3 (трех) рабочих дней после проведения мероприятия по адресу: г. Томск, ул. Московский тракт, 12, 3 этаж, а также в электронном варианте в формате Word на адрес: otchet@mb.tomsk.ru.</t>
  </si>
  <si>
    <t>Ответственный сотрудник:</t>
  </si>
  <si>
    <t>_______________________________________________________________________________________</t>
  </si>
  <si>
    <t>Согласовано: 11.10.2021г</t>
  </si>
  <si>
    <t>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</si>
</sst>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b/>
      <sz val="11"/>
      <color theme="1"/>
      <name val="Calibri"/>
      <family val="2"/>
      <charset val="204"/>
      <scheme val="minor"/>
    </font>
    <font>
      <u/>
      <sz val="11"/>
      <color theme="10"/>
      <name val="Calibri"/>
      <family val="2"/>
      <charset val="204"/>
      <scheme val="minor"/>
    </font>
    <font>
      <sz val="10"/>
      <color theme="1"/>
      <name val="Calibri"/>
      <family val="2"/>
      <charset val="204"/>
      <scheme val="minor"/>
    </font>
    <font>
      <sz val="12"/>
      <color theme="1"/>
      <name val="Calibri"/>
      <family val="2"/>
      <charset val="204"/>
      <scheme val="minor"/>
    </font>
    <font>
      <b/>
      <sz val="12"/>
      <color theme="1"/>
      <name val="Calibri"/>
      <family val="2"/>
      <charset val="204"/>
      <scheme val="minor"/>
    </font>
    <font>
      <sz val="10"/>
      <color theme="1"/>
      <name val="Times New Roman"/>
      <family val="1"/>
      <charset val="204"/>
    </font>
    <font>
      <b/>
      <sz val="10"/>
      <color theme="1"/>
      <name val="Times New Roman"/>
      <family val="1"/>
      <charset val="204"/>
    </font>
    <font>
      <b/>
      <sz val="12"/>
      <color rgb="FF000000"/>
      <name val="Calibri"/>
      <family val="2"/>
      <charset val="204"/>
      <scheme val="minor"/>
    </font>
    <font>
      <sz val="12"/>
      <color rgb="FF000000"/>
      <name val="Calibri"/>
      <family val="2"/>
      <charset val="204"/>
      <scheme val="minor"/>
    </font>
    <font>
      <sz val="10"/>
      <name val="Times New Roman"/>
      <family val="1"/>
      <charset val="204"/>
    </font>
    <font>
      <sz val="9.5"/>
      <color theme="1"/>
      <name val="Calibri"/>
      <family val="2"/>
      <charset val="204"/>
      <scheme val="minor"/>
    </font>
    <font>
      <sz val="10"/>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2">
    <xf numFmtId="0" fontId="0" fillId="0" borderId="0"/>
    <xf numFmtId="0" fontId="2" fillId="0" borderId="0" applyNumberFormat="0" applyFill="0" applyBorder="0" applyAlignment="0" applyProtection="0"/>
  </cellStyleXfs>
  <cellXfs count="110">
    <xf numFmtId="0" fontId="0" fillId="0" borderId="0" xfId="0"/>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0" fillId="0" borderId="0" xfId="0" applyAlignment="1">
      <alignment horizontal="left"/>
    </xf>
    <xf numFmtId="0" fontId="4"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center" vertical="center" wrapText="1"/>
    </xf>
    <xf numFmtId="0" fontId="4" fillId="0" borderId="5" xfId="0" applyFont="1" applyBorder="1" applyAlignment="1">
      <alignment horizontal="left" vertical="center" wrapText="1"/>
    </xf>
    <xf numFmtId="0" fontId="4" fillId="0" borderId="10" xfId="0" applyFont="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13" xfId="0" applyFont="1" applyBorder="1" applyAlignment="1">
      <alignment horizontal="left" vertical="center" wrapText="1"/>
    </xf>
    <xf numFmtId="0" fontId="4" fillId="2" borderId="1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5" xfId="0" applyFont="1" applyFill="1" applyBorder="1" applyAlignment="1">
      <alignment vertical="center" wrapText="1"/>
    </xf>
    <xf numFmtId="0" fontId="4" fillId="2" borderId="15" xfId="0" applyFont="1" applyFill="1" applyBorder="1" applyAlignment="1">
      <alignment horizontal="left" vertical="center" wrapText="1"/>
    </xf>
    <xf numFmtId="0" fontId="4" fillId="0" borderId="9" xfId="0" applyFont="1" applyBorder="1" applyAlignment="1">
      <alignment vertical="center" wrapText="1"/>
    </xf>
    <xf numFmtId="0" fontId="4" fillId="0" borderId="6"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49" fontId="4" fillId="0" borderId="14" xfId="0" applyNumberFormat="1" applyFont="1" applyBorder="1" applyAlignment="1">
      <alignment vertical="center"/>
    </xf>
    <xf numFmtId="0" fontId="4" fillId="2" borderId="0" xfId="0" applyFont="1" applyFill="1" applyAlignment="1">
      <alignment vertical="center" wrapText="1"/>
    </xf>
    <xf numFmtId="49" fontId="4" fillId="0" borderId="14"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15" xfId="0" applyNumberFormat="1" applyFont="1" applyBorder="1" applyAlignment="1">
      <alignment horizontal="left" vertical="top" wrapText="1"/>
    </xf>
    <xf numFmtId="0" fontId="0" fillId="0" borderId="0" xfId="0" applyAlignment="1">
      <alignment wrapText="1"/>
    </xf>
    <xf numFmtId="0" fontId="5" fillId="2" borderId="14" xfId="0" applyFont="1" applyFill="1" applyBorder="1" applyAlignment="1">
      <alignment horizontal="left" vertical="top" wrapText="1"/>
    </xf>
    <xf numFmtId="0" fontId="5" fillId="0" borderId="14" xfId="0" applyFont="1" applyBorder="1" applyAlignment="1">
      <alignment vertical="top"/>
    </xf>
    <xf numFmtId="0" fontId="4" fillId="2" borderId="0" xfId="0" applyFont="1" applyFill="1" applyAlignment="1">
      <alignment horizontal="left" vertical="top" wrapText="1"/>
    </xf>
    <xf numFmtId="0" fontId="4" fillId="2" borderId="15" xfId="0" applyFont="1" applyFill="1" applyBorder="1" applyAlignment="1">
      <alignment horizontal="left" vertical="top" wrapText="1"/>
    </xf>
    <xf numFmtId="0" fontId="0" fillId="0" borderId="0" xfId="0" applyAlignment="1">
      <alignment vertical="center"/>
    </xf>
    <xf numFmtId="0" fontId="6" fillId="0" borderId="0" xfId="0" applyFont="1" applyAlignment="1">
      <alignment vertical="center" wrapText="1"/>
    </xf>
    <xf numFmtId="0" fontId="4" fillId="0" borderId="14" xfId="0" applyFont="1" applyBorder="1" applyAlignment="1">
      <alignment horizontal="left" vertical="top" wrapText="1"/>
    </xf>
    <xf numFmtId="0" fontId="4" fillId="0" borderId="0" xfId="0" applyFont="1" applyAlignment="1">
      <alignment horizontal="left" vertical="top"/>
    </xf>
    <xf numFmtId="0" fontId="4" fillId="0" borderId="15" xfId="0" applyFont="1" applyBorder="1" applyAlignment="1">
      <alignment horizontal="left" vertical="top"/>
    </xf>
    <xf numFmtId="0" fontId="5" fillId="0" borderId="0" xfId="0" applyFont="1" applyAlignment="1">
      <alignment horizontal="left" vertical="center" wrapText="1"/>
    </xf>
    <xf numFmtId="0" fontId="5" fillId="0" borderId="15" xfId="0" applyFont="1" applyBorder="1" applyAlignment="1">
      <alignment horizontal="left" vertical="center" wrapText="1"/>
    </xf>
    <xf numFmtId="0" fontId="4" fillId="0" borderId="14" xfId="0" applyFont="1" applyBorder="1" applyAlignment="1">
      <alignment vertical="top"/>
    </xf>
    <xf numFmtId="0" fontId="8" fillId="0" borderId="14" xfId="0" applyFont="1" applyBorder="1" applyAlignment="1">
      <alignment horizontal="left" vertical="center"/>
    </xf>
    <xf numFmtId="0" fontId="8" fillId="0" borderId="0" xfId="0" applyFont="1" applyAlignment="1">
      <alignment horizontal="left" vertical="center"/>
    </xf>
    <xf numFmtId="0" fontId="8" fillId="0" borderId="15" xfId="0" applyFont="1" applyBorder="1" applyAlignment="1">
      <alignment horizontal="left" vertical="center"/>
    </xf>
    <xf numFmtId="0" fontId="9" fillId="0" borderId="14" xfId="0" applyFont="1" applyBorder="1" applyAlignment="1">
      <alignment horizontal="left" vertical="center"/>
    </xf>
    <xf numFmtId="0" fontId="9" fillId="0" borderId="0" xfId="0" applyFont="1" applyAlignment="1">
      <alignment horizontal="left" vertical="center"/>
    </xf>
    <xf numFmtId="0" fontId="9" fillId="0" borderId="15" xfId="0" applyFont="1" applyBorder="1" applyAlignment="1">
      <alignment horizontal="left" vertical="center"/>
    </xf>
    <xf numFmtId="49" fontId="4" fillId="0" borderId="14"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15" xfId="0" applyNumberFormat="1" applyFont="1" applyBorder="1" applyAlignment="1">
      <alignment horizontal="left" vertical="center" wrapText="1"/>
    </xf>
    <xf numFmtId="0" fontId="4" fillId="0" borderId="14" xfId="0" applyFont="1" applyBorder="1" applyAlignment="1">
      <alignment horizontal="left" wrapText="1"/>
    </xf>
    <xf numFmtId="0" fontId="4" fillId="0" borderId="0" xfId="0" applyFont="1" applyAlignment="1">
      <alignment horizontal="left" wrapText="1"/>
    </xf>
    <xf numFmtId="0" fontId="4" fillId="0" borderId="15" xfId="0" applyFont="1" applyBorder="1" applyAlignment="1">
      <alignment horizontal="left" wrapText="1"/>
    </xf>
    <xf numFmtId="0" fontId="0" fillId="0" borderId="0" xfId="0" applyAlignment="1">
      <alignment horizontal="center" vertical="center"/>
    </xf>
    <xf numFmtId="0" fontId="6"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9" fillId="0" borderId="15" xfId="0" applyFont="1" applyBorder="1" applyAlignment="1">
      <alignment horizontal="left" vertical="center"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xf>
    <xf numFmtId="0" fontId="4" fillId="0" borderId="10" xfId="0" applyFont="1" applyBorder="1" applyAlignment="1">
      <alignment horizontal="left" vertical="top"/>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4" fillId="0" borderId="0" xfId="0" applyFont="1" applyAlignment="1">
      <alignment horizontal="center" wrapText="1"/>
    </xf>
    <xf numFmtId="0" fontId="4" fillId="0" borderId="15"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15" xfId="0" applyFont="1" applyBorder="1" applyAlignment="1">
      <alignment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10" fillId="0" borderId="0" xfId="1" applyFont="1" applyAlignment="1">
      <alignment horizontal="left" vertical="top" wrapText="1"/>
    </xf>
    <xf numFmtId="0" fontId="10" fillId="0" borderId="0" xfId="1" applyFont="1" applyAlignment="1">
      <alignment horizontal="left" vertical="top" wrapText="1"/>
    </xf>
    <xf numFmtId="0" fontId="5"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left"/>
    </xf>
    <xf numFmtId="0" fontId="11" fillId="0" borderId="0" xfId="0" applyFont="1" applyAlignment="1">
      <alignment horizontal="left" vertical="center" wrapText="1"/>
    </xf>
    <xf numFmtId="0" fontId="0" fillId="2" borderId="0" xfId="0" applyFill="1"/>
    <xf numFmtId="0" fontId="12" fillId="0" borderId="0" xfId="0" applyFont="1" applyAlignment="1">
      <alignment vertical="center" wrapText="1"/>
    </xf>
    <xf numFmtId="0" fontId="3" fillId="0" borderId="0" xfId="0" applyFont="1" applyAlignment="1">
      <alignment vertical="center" wrapText="1"/>
    </xf>
    <xf numFmtId="14" fontId="4" fillId="0" borderId="0" xfId="0" applyNumberFormat="1" applyFont="1" applyAlignment="1">
      <alignment vertical="center" wrapText="1"/>
    </xf>
    <xf numFmtId="0" fontId="3" fillId="0" borderId="0" xfId="0" applyFont="1" applyAlignment="1">
      <alignment vertical="top" wrapText="1"/>
    </xf>
    <xf numFmtId="0" fontId="11" fillId="0" borderId="0" xfId="0" applyFont="1" applyAlignment="1">
      <alignment vertical="top"/>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42;&#1086;&#1074;&#1083;&#1077;&#1095;&#1077;&#1085;&#1080;&#1077;%20&#1060;&#1041;\&#1058;&#1088;&#1077;&#1085;&#1080;&#1085;&#1075;&#1080;\&#1052;&#1072;&#1089;&#1090;&#1077;&#1088;&#1089;&#1090;&#1074;&#1086;%20&#1091;&#1087;&#1088;&#1072;&#1074;&#1083;&#1077;&#1085;&#1080;&#1103;%20&#1089;&#1086;&#1094;&#1080;&#1072;&#1083;&#1100;&#1085;&#1099;&#1084;%20&#1073;&#1080;&#1079;&#1085;&#1077;&#1089;&#1086;&#108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6">
          <cell r="C6" t="str">
            <v>Центр_инноваций_социальной_сферы</v>
          </cell>
        </row>
        <row r="7">
          <cell r="C7" t="str">
            <v>Бажина С.В.</v>
          </cell>
        </row>
        <row r="12">
          <cell r="C12" t="str">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ell>
        </row>
        <row r="14">
          <cell r="C14" t="str">
            <v>Тренинг.Мастерство управления и социальное предпринимательство.</v>
          </cell>
        </row>
        <row r="15">
          <cell r="C15" t="str">
            <v>Организация  и проведение обучающего мероприятия в формате тренинга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ell>
        </row>
        <row r="16">
          <cell r="C16" t="str">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ell>
        </row>
        <row r="17">
          <cell r="C17" t="str">
            <v>г.Томск</v>
          </cell>
        </row>
        <row r="18">
          <cell r="C18" t="str">
            <v>ноябрь 2021г</v>
          </cell>
        </row>
        <row r="19">
          <cell r="C19" t="str">
            <v>Как повысить конкурентоспособность компании  , осуществляющей деятельность в сфере социального предпринимательства.
Методы управления персоналом,какими инструментами достигаются необходимые результаты.
Управление изменениями .
Формат проведения мероприятия очно.
По итогам мероприятия слушатели   получат эффективные инструменты для отработки методов повышения личной эффективности   для реализации  проектов в сфере социального бизнеса  .</v>
          </cell>
        </row>
        <row r="23">
          <cell r="C23">
            <v>15</v>
          </cell>
        </row>
        <row r="24">
          <cell r="C24">
            <v>5</v>
          </cell>
        </row>
        <row r="27">
          <cell r="C27" t="str">
            <v>Оффлайн</v>
          </cell>
        </row>
        <row r="28">
          <cell r="C28" t="str">
            <v>Да</v>
          </cell>
        </row>
        <row r="29">
          <cell r="C29" t="str">
            <v>Да</v>
          </cell>
        </row>
        <row r="30">
          <cell r="C30" t="str">
            <v>Да</v>
          </cell>
        </row>
        <row r="31">
          <cell r="C31" t="str">
            <v>Да</v>
          </cell>
        </row>
        <row r="32">
          <cell r="C32" t="str">
            <v>Да</v>
          </cell>
        </row>
        <row r="33">
          <cell r="C33" t="str">
            <v>Да</v>
          </cell>
        </row>
        <row r="34">
          <cell r="C34" t="str">
            <v>Да</v>
          </cell>
        </row>
        <row r="36">
          <cell r="C36" t="str">
            <v>Нет</v>
          </cell>
        </row>
      </sheetData>
      <sheetData sheetId="1">
        <row r="2">
          <cell r="A2" t="str">
            <v>Центр_развития_МСП</v>
          </cell>
        </row>
        <row r="4">
          <cell r="F4" t="str">
            <v>Да</v>
          </cell>
          <cell r="H4" t="str">
            <v>Онлайн</v>
          </cell>
        </row>
        <row r="5">
          <cell r="H5" t="str">
            <v>Оффлайн</v>
          </cell>
        </row>
      </sheetData>
      <sheetData sheetId="2"/>
      <sheetData sheetId="3">
        <row r="62">
          <cell r="J62" t="str">
            <v xml:space="preserve">  -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Кроме того, предоставляет скриншоты и ссылки на размещение таргетированной рекламы;</v>
          </cell>
        </row>
        <row r="70">
          <cell r="J70" t="str">
            <v xml:space="preserve"> - Контрагент предоставляет Фонду ссылку на запись мероприятия в дистанционном (онлайн) режиме.</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omsk.cpp@mb.tomsk.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3EC7-A34C-4344-85AD-AC823967611B}">
  <dimension ref="A1:N83"/>
  <sheetViews>
    <sheetView tabSelected="1" workbookViewId="0">
      <selection sqref="A1:XFD1048576"/>
    </sheetView>
  </sheetViews>
  <sheetFormatPr defaultRowHeight="15" x14ac:dyDescent="0.25"/>
  <cols>
    <col min="1" max="1" width="15.28515625" customWidth="1"/>
    <col min="2" max="2" width="25.7109375" customWidth="1"/>
    <col min="3" max="3" width="10.42578125" customWidth="1"/>
    <col min="4" max="4" width="17.5703125" customWidth="1"/>
    <col min="5" max="5" width="34.7109375" customWidth="1"/>
    <col min="6" max="6" width="17.5703125" customWidth="1"/>
    <col min="7" max="7" width="34.7109375" customWidth="1"/>
    <col min="8" max="8" width="8.85546875" customWidth="1"/>
    <col min="9" max="9" width="10.85546875" hidden="1" customWidth="1"/>
    <col min="10" max="10" width="66.28515625" hidden="1" customWidth="1"/>
    <col min="11" max="12" width="9.140625" hidden="1" customWidth="1"/>
    <col min="13" max="14" width="8.7109375" hidden="1" customWidth="1"/>
  </cols>
  <sheetData>
    <row r="1" spans="1:14" x14ac:dyDescent="0.25">
      <c r="C1" s="1"/>
      <c r="D1" s="1"/>
      <c r="E1" s="1"/>
      <c r="F1" s="1"/>
      <c r="G1" s="1"/>
    </row>
    <row r="2" spans="1:14" ht="15.75" x14ac:dyDescent="0.25">
      <c r="A2" s="2" t="s">
        <v>0</v>
      </c>
      <c r="B2" s="2"/>
      <c r="C2" s="2"/>
      <c r="D2" s="2"/>
      <c r="E2" s="2"/>
      <c r="F2" s="2"/>
      <c r="G2" s="2"/>
    </row>
    <row r="3" spans="1:14" ht="15.75" x14ac:dyDescent="0.25">
      <c r="A3" s="2" t="s">
        <v>1</v>
      </c>
      <c r="B3" s="2"/>
      <c r="C3" s="2"/>
      <c r="D3" s="2"/>
      <c r="E3" s="2"/>
      <c r="F3" s="2"/>
      <c r="G3" s="2"/>
    </row>
    <row r="4" spans="1:14" s="4" customFormat="1" ht="64.5" customHeight="1" thickBot="1" x14ac:dyDescent="0.3">
      <c r="A4" s="3" t="str">
        <f>[1]Титульный!C12</f>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
      <c r="B4" s="3"/>
      <c r="C4" s="3"/>
      <c r="D4" s="3"/>
      <c r="E4" s="3"/>
      <c r="F4" s="3"/>
      <c r="G4" s="3"/>
    </row>
    <row r="5" spans="1:14" ht="16.5" hidden="1" thickBot="1" x14ac:dyDescent="0.3">
      <c r="A5" s="5"/>
      <c r="B5" s="5"/>
      <c r="C5" s="5"/>
      <c r="D5" s="5"/>
      <c r="E5" s="5"/>
      <c r="F5" s="5"/>
      <c r="G5" s="5"/>
    </row>
    <row r="6" spans="1:14" ht="16.5" thickBot="1" x14ac:dyDescent="0.3">
      <c r="A6" s="6" t="s">
        <v>2</v>
      </c>
      <c r="B6" s="6" t="s">
        <v>3</v>
      </c>
      <c r="C6" s="7" t="s">
        <v>4</v>
      </c>
      <c r="D6" s="8"/>
      <c r="E6" s="8"/>
      <c r="F6" s="8"/>
      <c r="G6" s="9"/>
    </row>
    <row r="7" spans="1:14" ht="42" customHeight="1" thickBot="1" x14ac:dyDescent="0.3">
      <c r="A7" s="10" t="s">
        <v>5</v>
      </c>
      <c r="B7" s="10" t="s">
        <v>6</v>
      </c>
      <c r="C7" s="11" t="s">
        <v>7</v>
      </c>
      <c r="D7" s="12"/>
      <c r="E7" s="12"/>
      <c r="F7" s="12"/>
      <c r="G7" s="13"/>
    </row>
    <row r="8" spans="1:14" ht="25.5" customHeight="1" x14ac:dyDescent="0.25">
      <c r="A8" s="14" t="s">
        <v>8</v>
      </c>
      <c r="B8" s="15" t="s">
        <v>9</v>
      </c>
      <c r="C8" s="11" t="s">
        <v>8</v>
      </c>
      <c r="D8" s="12"/>
      <c r="E8" s="12"/>
      <c r="F8" s="12"/>
      <c r="G8" s="13"/>
    </row>
    <row r="9" spans="1:14" ht="36" customHeight="1" thickBot="1" x14ac:dyDescent="0.3">
      <c r="A9" s="16"/>
      <c r="B9" s="17"/>
      <c r="C9" s="18" t="str">
        <f>[1]Титульный!C14</f>
        <v>Тренинг.Мастерство управления и социальное предпринимательство.</v>
      </c>
      <c r="D9" s="19"/>
      <c r="E9" s="19"/>
      <c r="F9" s="19"/>
      <c r="G9" s="20"/>
    </row>
    <row r="10" spans="1:14" ht="99.75" customHeight="1" thickBot="1" x14ac:dyDescent="0.3">
      <c r="A10" s="10" t="s">
        <v>10</v>
      </c>
      <c r="B10" s="10" t="s">
        <v>11</v>
      </c>
      <c r="C10" s="21" t="str">
        <f>[1]Титульный!C15</f>
        <v>Организация  и проведение обучающего мероприятия в формате тренинга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
      <c r="D10" s="22"/>
      <c r="E10" s="22"/>
      <c r="F10" s="22"/>
      <c r="G10" s="23"/>
    </row>
    <row r="11" spans="1:14" ht="45" customHeight="1" thickBot="1" x14ac:dyDescent="0.3">
      <c r="A11" s="10" t="s">
        <v>12</v>
      </c>
      <c r="B11" s="10" t="s">
        <v>13</v>
      </c>
      <c r="C11" s="24" t="str">
        <f>[1]Титульный!C16</f>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
      <c r="D11" s="25"/>
      <c r="E11" s="25"/>
      <c r="F11" s="25"/>
      <c r="G11" s="26"/>
    </row>
    <row r="12" spans="1:14" ht="28.5" customHeight="1" thickBot="1" x14ac:dyDescent="0.3">
      <c r="A12" s="27" t="s">
        <v>14</v>
      </c>
      <c r="B12" s="27" t="s">
        <v>15</v>
      </c>
      <c r="C12" s="24" t="str">
        <f>[1]Титульный!C17</f>
        <v>г.Томск</v>
      </c>
      <c r="D12" s="25"/>
      <c r="E12" s="25"/>
      <c r="F12" s="25"/>
      <c r="G12" s="26"/>
    </row>
    <row r="13" spans="1:14" ht="15.75" x14ac:dyDescent="0.25">
      <c r="A13" s="14" t="s">
        <v>16</v>
      </c>
      <c r="B13" s="14" t="s">
        <v>17</v>
      </c>
      <c r="C13" s="28" t="s">
        <v>18</v>
      </c>
      <c r="D13" s="29"/>
      <c r="E13" s="29"/>
      <c r="F13" s="29" t="str">
        <f>[1]Титульный!C18</f>
        <v>ноябрь 2021г</v>
      </c>
      <c r="G13" s="30"/>
    </row>
    <row r="14" spans="1:14" ht="15.75" hidden="1" x14ac:dyDescent="0.25">
      <c r="A14" s="31"/>
      <c r="B14" s="31"/>
      <c r="C14" s="32" t="s">
        <v>19</v>
      </c>
      <c r="D14" s="33"/>
      <c r="E14" s="33"/>
      <c r="F14" s="33"/>
      <c r="G14" s="34" t="str">
        <f>M14&amp;" "&amp;N14</f>
        <v>Январь 2020г.</v>
      </c>
      <c r="M14" t="str">
        <f>TEXT([1]Титульный!C45,"ММММ")</f>
        <v>Январь</v>
      </c>
      <c r="N14" t="s">
        <v>20</v>
      </c>
    </row>
    <row r="15" spans="1:14" ht="62.25" customHeight="1" thickBot="1" x14ac:dyDescent="0.3">
      <c r="A15" s="31"/>
      <c r="B15" s="31"/>
      <c r="C15" s="32" t="s">
        <v>21</v>
      </c>
      <c r="D15" s="33"/>
      <c r="E15" s="33"/>
      <c r="F15" s="33"/>
      <c r="G15" s="35"/>
    </row>
    <row r="16" spans="1:14" ht="24" customHeight="1" x14ac:dyDescent="0.25">
      <c r="A16" s="36" t="s">
        <v>22</v>
      </c>
      <c r="B16" s="37" t="s">
        <v>23</v>
      </c>
      <c r="C16" s="11" t="s">
        <v>24</v>
      </c>
      <c r="D16" s="12"/>
      <c r="E16" s="12"/>
      <c r="F16" s="12"/>
      <c r="G16" s="13"/>
    </row>
    <row r="17" spans="1:10" ht="51.75" customHeight="1" x14ac:dyDescent="0.25">
      <c r="A17" s="38"/>
      <c r="B17" s="39" t="s">
        <v>25</v>
      </c>
      <c r="C17" s="40" t="s">
        <v>26</v>
      </c>
      <c r="D17" s="41"/>
      <c r="E17" s="41"/>
      <c r="F17" s="41"/>
      <c r="G17" s="42"/>
    </row>
    <row r="18" spans="1:10" ht="141.75" customHeight="1" x14ac:dyDescent="0.25">
      <c r="A18" s="38"/>
      <c r="B18" s="39"/>
      <c r="C18" s="40" t="s">
        <v>27</v>
      </c>
      <c r="D18" s="41"/>
      <c r="E18" s="41"/>
      <c r="F18" s="41"/>
      <c r="G18" s="42"/>
    </row>
    <row r="19" spans="1:10" ht="23.25" customHeight="1" x14ac:dyDescent="0.25">
      <c r="A19" s="38"/>
      <c r="B19" s="39"/>
      <c r="C19" s="40" t="s">
        <v>28</v>
      </c>
      <c r="D19" s="41"/>
      <c r="E19" s="41"/>
      <c r="F19" s="41"/>
      <c r="G19" s="42"/>
    </row>
    <row r="20" spans="1:10" ht="117" customHeight="1" x14ac:dyDescent="0.25">
      <c r="A20" s="38"/>
      <c r="B20" s="39"/>
      <c r="C20" s="40" t="str">
        <f>[1]Титульный!C19</f>
        <v>Как повысить конкурентоспособность компании  , осуществляющей деятельность в сфере социального предпринимательства.
Методы управления персоналом,какими инструментами достигаются необходимые результаты.
Управление изменениями .
Формат проведения мероприятия очно.
По итогам мероприятия слушатели   получат эффективные инструменты для отработки методов повышения личной эффективности   для реализации  проектов в сфере социального бизнеса  .</v>
      </c>
      <c r="D20" s="41"/>
      <c r="E20" s="41"/>
      <c r="F20" s="41"/>
      <c r="G20" s="42"/>
    </row>
    <row r="21" spans="1:10" ht="91.5" customHeight="1" x14ac:dyDescent="0.25">
      <c r="A21" s="38"/>
      <c r="B21" s="39"/>
      <c r="C21" s="40" t="s">
        <v>29</v>
      </c>
      <c r="D21" s="41"/>
      <c r="E21" s="41"/>
      <c r="F21" s="41"/>
      <c r="G21" s="42"/>
    </row>
    <row r="22" spans="1:10" ht="77.25" customHeight="1" x14ac:dyDescent="0.25">
      <c r="A22" s="38"/>
      <c r="B22" s="39"/>
      <c r="C22" s="40" t="s">
        <v>30</v>
      </c>
      <c r="D22" s="41"/>
      <c r="E22" s="41"/>
      <c r="F22" s="41"/>
      <c r="G22" s="42"/>
    </row>
    <row r="23" spans="1:10" ht="33" customHeight="1" x14ac:dyDescent="0.25">
      <c r="A23" s="38"/>
      <c r="B23" s="39"/>
      <c r="C23" s="43" t="s">
        <v>31</v>
      </c>
      <c r="D23" s="44"/>
      <c r="E23" s="44"/>
      <c r="F23" s="44"/>
      <c r="G23" s="34"/>
    </row>
    <row r="24" spans="1:10" ht="308.25" customHeight="1" x14ac:dyDescent="0.25">
      <c r="A24" s="38"/>
      <c r="B24" s="39"/>
      <c r="C24" s="45" t="s">
        <v>32</v>
      </c>
      <c r="D24" s="46"/>
      <c r="E24" s="46"/>
      <c r="F24" s="46"/>
      <c r="G24" s="47"/>
      <c r="J24" s="48" t="s">
        <v>33</v>
      </c>
    </row>
    <row r="25" spans="1:10" ht="61.5" customHeight="1" x14ac:dyDescent="0.25">
      <c r="A25" s="38"/>
      <c r="B25" s="39"/>
      <c r="C25" s="49" t="str">
        <f>IF([1]Титульный!C33='[1]Служебная инфо'!F4,"7.6.","")</f>
        <v>7.6.</v>
      </c>
      <c r="D25" s="33" t="str">
        <f>IF([1]Титульный!C33='[1]Служебная инфо'!F4,J24,"")</f>
        <v>Контрагент обязуется обеспечить мероприятие/участников мероприятия информационными материалами. Не позднее, чем за 3 (три) рабочих дня до даты проведения мероприятия, обеспечить согласование с НО "ФРБ" информационных материалов. Все материалы изготавливаются с использованием брендбука НО "ФРБ".</v>
      </c>
      <c r="E25" s="33"/>
      <c r="F25" s="33"/>
      <c r="G25" s="35"/>
    </row>
    <row r="26" spans="1:10" ht="93" customHeight="1" x14ac:dyDescent="0.25">
      <c r="A26" s="38"/>
      <c r="B26" s="39"/>
      <c r="C26" s="50" t="s">
        <v>34</v>
      </c>
      <c r="D26" s="51" t="str">
        <f>IF([1]Титульный!C27='[1]Служебная инфо'!H4,J26,IF([1]Титульный!C28='[1]Служебная инфо'!F4,J34,J37))</f>
        <v>Контрагент обязуется провести мероприятие на базе ЦОУ Мой бизнес, предварительно забронировать зал для проведения мероприятия. Обеспечить -    материалы и канцелярские принадлежности: флипчарт, бумага для флипчарта, маркеры для флипчарта, авторучка для участников мероприятия(нанесение логотипа "Мой бизнес") в достаточном количестве, блокнот (формат – А5, не менее 40 листов, нанесение логотипа "Мой бизнес").</v>
      </c>
      <c r="E26" s="51"/>
      <c r="F26" s="51"/>
      <c r="G26" s="52"/>
      <c r="I26" s="53" t="s">
        <v>35</v>
      </c>
      <c r="J26" s="54" t="s">
        <v>36</v>
      </c>
    </row>
    <row r="27" spans="1:10" ht="260.25" customHeight="1" x14ac:dyDescent="0.25">
      <c r="A27" s="38"/>
      <c r="B27" s="39"/>
      <c r="C27" s="55" t="s">
        <v>37</v>
      </c>
      <c r="D27" s="56"/>
      <c r="E27" s="56"/>
      <c r="F27" s="56"/>
      <c r="G27" s="57"/>
      <c r="I27" s="53"/>
      <c r="J27" s="54"/>
    </row>
    <row r="28" spans="1:10" ht="340.5" customHeight="1" x14ac:dyDescent="0.25">
      <c r="A28" s="38"/>
      <c r="B28" s="39"/>
      <c r="C28" s="50" t="str">
        <f>IF([1]Титульный!C30='[1]Служебная инфо'!F4,"7.9.","")</f>
        <v>7.9.</v>
      </c>
      <c r="D28" s="51" t="str">
        <f>IF([1]Титульный!C30='[1]Служебная инфо'!F4,J52,"")</f>
        <v>Контрагент организует информационную кампанию в сети Интернет по сбору участников: 
7.9.1. Настройка таргетинговой рекламы в социальных сетях ВКонтакте, Facebook, Instagram (общее число показов не менее 
1 000, география показов: г.Томск, ограничение до 1 показа на человека). Предоставляет НО "ФРБ"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При проведении таргетированной рекламной кампании не должно быть ссылок, хештегов, упоминаний и прочего указания на Контрагента;
 7.9.2. Осуществляет подготовку текстовых анонсов, разрабатывает дизайн макеты афиш для соц.сетей и согласовывает их с НО "ФРБ".   Контент-план с заготовленными постами согласуется с НО "ФРБ" не позднее, чем за 5 (пять)  дней до  проведения информационной кампании в сети Интернет;
7.9.3. Предоставляет Фонду пресс релиз, освещающий мероприятие (не позднее чем за 5 (пять) дней до мероприятия для согласования содержания материала), а также предоставляет пост релиз мероприятия (не позднее 3 (трех) дней после проведения мероприятия для согласования содержания материала). В релизах в обязательном порядке должна быть указана следующая информация: "Подробнее об этом и других мероприятиях можно узнать по тел. 901-000 или на сайте центра "Мой бизнес" mb.tomsk.ru. 
Информационные материалы и дизайн-макеты изготавливаются с использованием брендбука Центра "Мой бизнес". Не допускается реклама услуг Контрагента и/или третьих лиц, размещение логотипа, фирменного стиля, фирменного хештега, фирменного наименования в рекламно-информационных, раздаточных и любых других материалах, связанных с проведением мероприятия, в том числе в рекламных материалах, направляемых по электронной почте и/или иным электронным каналам связи.</v>
      </c>
      <c r="E28" s="51"/>
      <c r="F28" s="51"/>
      <c r="G28" s="52"/>
      <c r="I28" s="53"/>
      <c r="J28" s="54"/>
    </row>
    <row r="29" spans="1:10" ht="31.5" customHeight="1" x14ac:dyDescent="0.25">
      <c r="A29" s="38"/>
      <c r="B29" s="39"/>
      <c r="C29" s="50" t="str">
        <f>IF([1]Титульный!C31='[1]Служебная инфо'!F4,"7.10.","")</f>
        <v>7.10.</v>
      </c>
      <c r="D29" s="58" t="str">
        <f>IF([1]Титульный!C31='[1]Служебная инфо'!F4,"Контрагент обеспечивает организацию кофебрейка на количество участников, предусмотренных в п.8 настоящего Технического задания, в том числе:","")</f>
        <v>Контрагент обеспечивает организацию кофебрейка на количество участников, предусмотренных в п.8 настоящего Технического задания, в том числе:</v>
      </c>
      <c r="E29" s="58"/>
      <c r="F29" s="58"/>
      <c r="G29" s="59"/>
      <c r="I29" s="53"/>
      <c r="J29" s="54"/>
    </row>
    <row r="30" spans="1:10" ht="84" customHeight="1" x14ac:dyDescent="0.25">
      <c r="A30" s="38"/>
      <c r="B30" s="39"/>
      <c r="C30" s="60"/>
      <c r="D30" s="51" t="str">
        <f>IF([1]Титульный!C31='[1]Служебная инфо'!F4,J56,"")</f>
        <v>7.10.1. Обеспечивает предоставление: кондитерских изделий; пакетированного чая; кофе; сахара; сливок – по количеству зарегистрировавшихся участников. Наличие посуды для каждого участника: стакан для горячих и холодных напитков объемом не менее 0,2 л., чайная ложка (пластик). Наличие воды питьевой (кулера/бутилированной) (объём 19 л., 0,5л). Все продукты должны соответствовать требованиям к сроку годности.</v>
      </c>
      <c r="E30" s="51"/>
      <c r="F30" s="51"/>
      <c r="G30" s="52"/>
      <c r="I30" s="53"/>
      <c r="J30" s="54"/>
    </row>
    <row r="31" spans="1:10" ht="47.25" customHeight="1" x14ac:dyDescent="0.25">
      <c r="A31" s="38"/>
      <c r="B31" s="39"/>
      <c r="C31" s="60"/>
      <c r="D31" s="51" t="str">
        <f>IF([1]Титульный!C31='[1]Служебная инфо'!F4,"7.10.2. Все продукты должны соответствовать требованиям к сроку годности. Качественные характеристики продуктов должны соответствовать требованиям ГОСТов, ТУ, СанПинов и обеспечивать безопасность для жизни и здоровья потребителей, в том числе: ","")</f>
        <v xml:space="preserve">7.10.2. Все продукты должны соответствовать требованиям к сроку годности. Качественные характеристики продуктов должны соответствовать требованиям ГОСТов, ТУ, СанПинов и обеспечивать безопасность для жизни и здоровья потребителей, в том числе: </v>
      </c>
      <c r="E31" s="51"/>
      <c r="F31" s="51"/>
      <c r="G31" s="52"/>
      <c r="I31" s="53"/>
      <c r="J31" s="54"/>
    </row>
    <row r="32" spans="1:10" ht="47.25" customHeight="1" x14ac:dyDescent="0.25">
      <c r="A32" s="38"/>
      <c r="B32" s="39"/>
      <c r="C32" s="60"/>
      <c r="D32" s="51" t="str">
        <f>IF([1]Титульный!C31='[1]Служебная инфо'!F4,"Федеральному закону от 30.03.1999 № 52-ФЗ «О санитарно-эпидемиологическом благополучии населения»;
Федеральному закону от 02.01.2000 № 29-ФЗ «О качестве и безопасности пищевых продуктов»;","")</f>
        <v>Федеральному закону от 30.03.1999 № 52-ФЗ «О санитарно-эпидемиологическом благополучии населения»;
Федеральному закону от 02.01.2000 № 29-ФЗ «О качестве и безопасности пищевых продуктов»;</v>
      </c>
      <c r="E32" s="51"/>
      <c r="F32" s="51"/>
      <c r="G32" s="52"/>
      <c r="I32" s="53"/>
      <c r="J32" s="54"/>
    </row>
    <row r="33" spans="1:14" ht="20.25" customHeight="1" x14ac:dyDescent="0.25">
      <c r="A33" s="38"/>
      <c r="B33" s="39"/>
      <c r="C33" s="60"/>
      <c r="D33" s="51" t="str">
        <f>IF([1]Титульный!C31='[1]Служебная инфо'!F4,"Федеральному закону от 27.12.2002 № 184-ФЗ «О техническом регулировании».","")</f>
        <v>Федеральному закону от 27.12.2002 № 184-ФЗ «О техническом регулировании».</v>
      </c>
      <c r="E33" s="51"/>
      <c r="F33" s="51"/>
      <c r="G33" s="52"/>
      <c r="I33" s="53"/>
      <c r="J33" s="54"/>
    </row>
    <row r="34" spans="1:14" ht="24.75" customHeight="1" x14ac:dyDescent="0.25">
      <c r="A34" s="38"/>
      <c r="B34" s="39"/>
      <c r="C34" s="61" t="str">
        <f>IF([1]Титульный!C34='[1]Служебная инфо'!F4,"7.11. Услуги спикеров и иных привлеченных специалистов:","")</f>
        <v>7.11. Услуги спикеров и иных привлеченных специалистов:</v>
      </c>
      <c r="D34" s="62"/>
      <c r="E34" s="62"/>
      <c r="F34" s="62"/>
      <c r="G34" s="63"/>
      <c r="J34" t="s">
        <v>38</v>
      </c>
    </row>
    <row r="35" spans="1:14" ht="42" customHeight="1" x14ac:dyDescent="0.25">
      <c r="A35" s="38"/>
      <c r="B35" s="39"/>
      <c r="C35" s="64" t="str">
        <f>IF([1]Титульный!C34='[1]Служебная инфо'!F4,"Для проведения мероприятия Контрагентом должно быть задействовано:","")</f>
        <v>Для проведения мероприятия Контрагентом должно быть задействовано:</v>
      </c>
      <c r="D35" s="65"/>
      <c r="E35" s="65"/>
      <c r="F35" s="65"/>
      <c r="G35" s="66"/>
    </row>
    <row r="36" spans="1:14" ht="76.5" customHeight="1" x14ac:dyDescent="0.25">
      <c r="A36" s="38"/>
      <c r="B36" s="39"/>
      <c r="C36" s="67" t="s">
        <v>39</v>
      </c>
      <c r="D36" s="68"/>
      <c r="E36" s="68"/>
      <c r="F36" s="68"/>
      <c r="G36" s="69"/>
      <c r="J36" s="70" t="s">
        <v>40</v>
      </c>
      <c r="K36" s="71"/>
      <c r="L36" s="71"/>
      <c r="M36" s="71"/>
      <c r="N36" s="72"/>
    </row>
    <row r="37" spans="1:14" ht="15" hidden="1" customHeight="1" x14ac:dyDescent="0.25">
      <c r="A37" s="38"/>
      <c r="B37" s="39"/>
      <c r="C37" s="64" t="str">
        <f>IF([1]Титульный!C36='[1]Служебная инфо'!F4,[1]Титульный!C37," ")</f>
        <v xml:space="preserve"> </v>
      </c>
      <c r="D37" s="65"/>
      <c r="E37" s="65"/>
      <c r="F37" s="65"/>
      <c r="G37" s="66"/>
      <c r="I37" s="73" t="s">
        <v>41</v>
      </c>
      <c r="J37" s="74" t="s">
        <v>42</v>
      </c>
    </row>
    <row r="38" spans="1:14" ht="39.75" customHeight="1" x14ac:dyDescent="0.25">
      <c r="A38" s="38"/>
      <c r="B38" s="39"/>
      <c r="C38" s="75" t="str">
        <f>IF([1]Титульный!C34='[1]Служебная инфо'!F4,"Кандидатуры специалистов согласуются с НО ФРБ не позднее, чем за 5 рабочих дней до проведения мероприятия.","")</f>
        <v>Кандидатуры специалистов согласуются с НО ФРБ не позднее, чем за 5 рабочих дней до проведения мероприятия.</v>
      </c>
      <c r="D38" s="76"/>
      <c r="E38" s="76"/>
      <c r="F38" s="76"/>
      <c r="G38" s="77"/>
      <c r="I38" s="73"/>
      <c r="J38" s="74"/>
    </row>
    <row r="39" spans="1:14" ht="17.25" customHeight="1" x14ac:dyDescent="0.25">
      <c r="A39" s="38"/>
      <c r="B39" s="39"/>
      <c r="C39" s="61" t="str">
        <f>IF([1]Титульный!C27='[1]Служебная инфо'!H4,"","7.12. Организация фото- и видеосъемки:")</f>
        <v>7.12. Организация фото- и видеосъемки:</v>
      </c>
      <c r="D39" s="62"/>
      <c r="E39" s="62"/>
      <c r="F39" s="62"/>
      <c r="G39" s="63"/>
      <c r="I39" s="73"/>
      <c r="J39" s="74"/>
    </row>
    <row r="40" spans="1:14" ht="409.5" customHeight="1" x14ac:dyDescent="0.25">
      <c r="A40" s="38"/>
      <c r="B40" s="39"/>
      <c r="C40" s="70" t="s">
        <v>43</v>
      </c>
      <c r="D40" s="71"/>
      <c r="E40" s="71"/>
      <c r="F40" s="71"/>
      <c r="G40" s="72"/>
      <c r="I40" s="73"/>
      <c r="J40" s="74"/>
    </row>
    <row r="41" spans="1:14" ht="128.25" customHeight="1" x14ac:dyDescent="0.25">
      <c r="A41" s="38"/>
      <c r="B41" s="39"/>
      <c r="C41" s="55" t="s">
        <v>44</v>
      </c>
      <c r="D41" s="78"/>
      <c r="E41" s="78"/>
      <c r="F41" s="78"/>
      <c r="G41" s="79"/>
      <c r="I41" s="73"/>
      <c r="J41" s="74"/>
    </row>
    <row r="42" spans="1:14" ht="30.75" customHeight="1" x14ac:dyDescent="0.25">
      <c r="A42" s="38"/>
      <c r="B42" s="39"/>
      <c r="C42" s="60" t="str">
        <f>IF([1]Титульный!C32='[1]Служебная инфо'!F4,"7.14.","")</f>
        <v>7.14.</v>
      </c>
      <c r="D42" s="51" t="str">
        <f>IF([1]Титульный!C32='[1]Служебная инфо'!F4,"Контрагент обеспечивает занесение данных по участникам мероприятия в автоматизированную информационную систему в соответствии с Договором.","")</f>
        <v>Контрагент обеспечивает занесение данных по участникам мероприятия в автоматизированную информационную систему в соответствии с Договором.</v>
      </c>
      <c r="E42" s="51"/>
      <c r="F42" s="51"/>
      <c r="G42" s="52"/>
      <c r="I42" s="73"/>
      <c r="J42" s="74"/>
    </row>
    <row r="43" spans="1:14" ht="68.25" customHeight="1" thickBot="1" x14ac:dyDescent="0.3">
      <c r="A43" s="38"/>
      <c r="B43" s="39"/>
      <c r="C43" s="80" t="s">
        <v>45</v>
      </c>
      <c r="D43" s="81"/>
      <c r="E43" s="81"/>
      <c r="F43" s="81"/>
      <c r="G43" s="82"/>
      <c r="I43" s="73"/>
      <c r="J43" s="74"/>
    </row>
    <row r="44" spans="1:14" ht="16.5" hidden="1" thickBot="1" x14ac:dyDescent="0.3">
      <c r="A44" s="38"/>
      <c r="B44" s="39"/>
      <c r="C44" s="55"/>
      <c r="D44" s="56"/>
      <c r="E44" s="56"/>
      <c r="F44" s="56"/>
      <c r="G44" s="57"/>
      <c r="I44" s="73"/>
      <c r="J44" s="74"/>
    </row>
    <row r="45" spans="1:14" ht="16.5" hidden="1" thickBot="1" x14ac:dyDescent="0.3">
      <c r="A45" s="38"/>
      <c r="B45" s="39"/>
      <c r="C45" s="55"/>
      <c r="D45" s="78"/>
      <c r="E45" s="78"/>
      <c r="F45" s="78"/>
      <c r="G45" s="79"/>
      <c r="I45" s="73"/>
      <c r="J45" s="74"/>
    </row>
    <row r="46" spans="1:14" ht="16.5" hidden="1" thickBot="1" x14ac:dyDescent="0.3">
      <c r="A46" s="38"/>
      <c r="B46" s="39"/>
      <c r="I46" s="73"/>
      <c r="J46" s="74"/>
    </row>
    <row r="47" spans="1:14" ht="16.5" hidden="1" thickBot="1" x14ac:dyDescent="0.3">
      <c r="A47" s="38"/>
      <c r="B47" s="39"/>
      <c r="I47" s="73"/>
      <c r="J47" s="74"/>
    </row>
    <row r="48" spans="1:14" ht="16.5" hidden="1" thickBot="1" x14ac:dyDescent="0.3">
      <c r="A48" s="38"/>
      <c r="B48" s="39"/>
      <c r="C48" s="83" t="str">
        <f>IF([1]Титульный!C37&lt;&gt;"","8.1.20.","")</f>
        <v/>
      </c>
      <c r="D48" s="51" t="str">
        <f>IF([1]Титульный!C37&lt;&gt;"","Контрагент обеспечивает предоставление дополнительного персонала:","")</f>
        <v/>
      </c>
      <c r="E48" s="51"/>
      <c r="F48" s="51"/>
      <c r="G48" s="52"/>
      <c r="I48" t="s">
        <v>46</v>
      </c>
      <c r="J48" s="74" t="s">
        <v>47</v>
      </c>
    </row>
    <row r="49" spans="1:10" ht="16.5" hidden="1" thickBot="1" x14ac:dyDescent="0.3">
      <c r="A49" s="38"/>
      <c r="B49" s="39"/>
      <c r="C49" s="84"/>
      <c r="D49" s="85" t="str">
        <f>IF([1]Титульный!C37&lt;&gt;"",[1]Титульный!C37,"")</f>
        <v/>
      </c>
      <c r="E49" s="85"/>
      <c r="F49" s="85"/>
      <c r="G49" s="86"/>
      <c r="J49" s="74"/>
    </row>
    <row r="50" spans="1:10" ht="16.5" hidden="1" thickBot="1" x14ac:dyDescent="0.3">
      <c r="A50" s="87"/>
      <c r="B50" s="88"/>
      <c r="C50" s="18" t="s">
        <v>48</v>
      </c>
      <c r="D50" s="19"/>
      <c r="E50" s="19"/>
      <c r="F50" s="19"/>
      <c r="G50" s="20"/>
      <c r="J50" s="74"/>
    </row>
    <row r="51" spans="1:10" ht="15.75" x14ac:dyDescent="0.25">
      <c r="A51" s="14" t="s">
        <v>49</v>
      </c>
      <c r="B51" s="14" t="s">
        <v>50</v>
      </c>
      <c r="C51" s="89" t="s">
        <v>51</v>
      </c>
      <c r="D51" s="90"/>
      <c r="E51" s="90"/>
      <c r="F51" s="91">
        <f>[1]Титульный!C23+[1]Титульный!C24+[1]Титульный!C25</f>
        <v>20</v>
      </c>
      <c r="G51" s="92" t="s">
        <v>52</v>
      </c>
      <c r="J51" s="74"/>
    </row>
    <row r="52" spans="1:10" ht="15.75" x14ac:dyDescent="0.25">
      <c r="A52" s="31"/>
      <c r="B52" s="31"/>
      <c r="C52" s="39" t="s">
        <v>53</v>
      </c>
      <c r="D52" s="93">
        <f>IF([1]Титульный!C23&lt;&gt;"",[1]Титульный!C23,"")</f>
        <v>15</v>
      </c>
      <c r="E52" s="94" t="str">
        <f>IF([1]Титульный!C23&lt;&gt;"","СМСП","")</f>
        <v>СМСП</v>
      </c>
      <c r="F52" s="93">
        <f>IF([1]Титульный!C24&lt;&gt;"",[1]Титульный!C24,"")</f>
        <v>5</v>
      </c>
      <c r="G52" s="95" t="str">
        <f>IF([1]Титульный!C24&lt;&gt;"","физических лиц","")</f>
        <v>физических лиц</v>
      </c>
      <c r="I52" s="96" t="s">
        <v>54</v>
      </c>
      <c r="J52" s="74" t="s">
        <v>55</v>
      </c>
    </row>
    <row r="53" spans="1:10" ht="15.75" x14ac:dyDescent="0.25">
      <c r="A53" s="31"/>
      <c r="B53" s="31"/>
      <c r="C53" s="39"/>
      <c r="D53" s="93" t="str">
        <f>IF([1]Титульный!C25&lt;&gt;"",[1]Титульный!C25,"")</f>
        <v/>
      </c>
      <c r="E53" s="94" t="str">
        <f>IF([1]Титульный!C25&lt;&gt;"","Самозанятых","")</f>
        <v/>
      </c>
      <c r="F53" s="93"/>
      <c r="G53" s="95"/>
      <c r="I53" s="96"/>
      <c r="J53" s="74"/>
    </row>
    <row r="54" spans="1:10" ht="16.5" thickBot="1" x14ac:dyDescent="0.3">
      <c r="A54" s="16"/>
      <c r="B54" s="16"/>
      <c r="C54" s="18" t="s">
        <v>56</v>
      </c>
      <c r="D54" s="19"/>
      <c r="E54" s="19"/>
      <c r="F54" s="19"/>
      <c r="G54" s="20"/>
      <c r="I54" s="96"/>
      <c r="J54" s="74"/>
    </row>
    <row r="55" spans="1:10" ht="30.75" customHeight="1" x14ac:dyDescent="0.25">
      <c r="A55" s="14" t="s">
        <v>57</v>
      </c>
      <c r="B55" s="14" t="s">
        <v>58</v>
      </c>
      <c r="C55" s="28" t="s">
        <v>59</v>
      </c>
      <c r="D55" s="29"/>
      <c r="E55" s="29"/>
      <c r="F55" s="29"/>
      <c r="G55" s="30"/>
      <c r="I55" s="96"/>
      <c r="J55" s="74"/>
    </row>
    <row r="56" spans="1:10" ht="33" customHeight="1" x14ac:dyDescent="0.25">
      <c r="A56" s="31"/>
      <c r="B56" s="31"/>
      <c r="C56" s="32" t="s">
        <v>60</v>
      </c>
      <c r="D56" s="33"/>
      <c r="E56" s="33"/>
      <c r="F56" s="33"/>
      <c r="G56" s="35"/>
      <c r="I56" t="s">
        <v>61</v>
      </c>
      <c r="J56" s="74" t="s">
        <v>62</v>
      </c>
    </row>
    <row r="57" spans="1:10" ht="15.75" x14ac:dyDescent="0.25">
      <c r="A57" s="31"/>
      <c r="B57" s="31"/>
      <c r="C57" s="32" t="s">
        <v>63</v>
      </c>
      <c r="D57" s="33"/>
      <c r="E57" s="33"/>
      <c r="F57" s="33"/>
      <c r="G57" s="35"/>
      <c r="J57" s="74"/>
    </row>
    <row r="58" spans="1:10" ht="15.75" x14ac:dyDescent="0.25">
      <c r="A58" s="31"/>
      <c r="B58" s="31"/>
      <c r="C58" s="32" t="s">
        <v>64</v>
      </c>
      <c r="D58" s="33"/>
      <c r="E58" s="33"/>
      <c r="F58" s="33"/>
      <c r="G58" s="35"/>
      <c r="J58" s="74"/>
    </row>
    <row r="59" spans="1:10" ht="15.75" x14ac:dyDescent="0.25">
      <c r="A59" s="31"/>
      <c r="B59" s="31"/>
      <c r="C59" s="32" t="s">
        <v>65</v>
      </c>
      <c r="D59" s="33"/>
      <c r="E59" s="33"/>
      <c r="F59" s="33"/>
      <c r="G59" s="35"/>
      <c r="J59" s="74"/>
    </row>
    <row r="60" spans="1:10" ht="15.75" x14ac:dyDescent="0.25">
      <c r="A60" s="31"/>
      <c r="B60" s="31"/>
      <c r="C60" s="32" t="s">
        <v>66</v>
      </c>
      <c r="D60" s="33"/>
      <c r="E60" s="33"/>
      <c r="F60" s="33"/>
      <c r="G60" s="35"/>
      <c r="J60" s="74"/>
    </row>
    <row r="61" spans="1:10" ht="32.25" customHeight="1" x14ac:dyDescent="0.25">
      <c r="A61" s="31"/>
      <c r="B61" s="31"/>
      <c r="C61" s="32" t="s">
        <v>67</v>
      </c>
      <c r="D61" s="33"/>
      <c r="E61" s="33"/>
      <c r="F61" s="33"/>
      <c r="G61" s="35"/>
      <c r="J61" s="97"/>
    </row>
    <row r="62" spans="1:10" ht="18" customHeight="1" x14ac:dyDescent="0.25">
      <c r="A62" s="31"/>
      <c r="B62" s="31"/>
      <c r="C62" s="32" t="s">
        <v>68</v>
      </c>
      <c r="D62" s="33"/>
      <c r="E62" s="33"/>
      <c r="F62" s="33"/>
      <c r="G62" s="35"/>
      <c r="J62" s="97" t="s">
        <v>69</v>
      </c>
    </row>
    <row r="63" spans="1:10" ht="51" x14ac:dyDescent="0.25">
      <c r="A63" s="31"/>
      <c r="B63" s="31"/>
      <c r="C63" s="32" t="str">
        <f>IF([1]Титульный!C27='[1]Служебная инфо'!H4,"- ссылку на результаты опроса участников мероприятия в электронном виде по утвержденной форме (не менее 50% участников мероприятия);",J63)</f>
        <v xml:space="preserve"> - не менее 10% отзывов от участников мероприятия с фотографиями участников в хорошем качестве (для размещения информации на портале mb.tomsk.ru и в социальных сетях). Предоставляются в электронном виде: отзывы в файлах в формате Word, фотографии – отдельными файлами;</v>
      </c>
      <c r="D63" s="33"/>
      <c r="E63" s="33"/>
      <c r="F63" s="33"/>
      <c r="G63" s="35"/>
      <c r="I63" t="s">
        <v>70</v>
      </c>
      <c r="J63" s="54" t="s">
        <v>71</v>
      </c>
    </row>
    <row r="64" spans="1:10" ht="15.75" x14ac:dyDescent="0.25">
      <c r="A64" s="31"/>
      <c r="B64" s="31"/>
      <c r="C64" s="32" t="s">
        <v>72</v>
      </c>
      <c r="D64" s="33"/>
      <c r="E64" s="33"/>
      <c r="F64" s="33"/>
      <c r="G64" s="35"/>
      <c r="I64" t="s">
        <v>73</v>
      </c>
      <c r="J64" s="98" t="s">
        <v>74</v>
      </c>
    </row>
    <row r="65" spans="1:10" ht="51.75" customHeight="1" x14ac:dyDescent="0.25">
      <c r="A65" s="31"/>
      <c r="B65" s="31"/>
      <c r="C65" s="32" t="s">
        <v>75</v>
      </c>
      <c r="D65" s="33"/>
      <c r="E65" s="33"/>
      <c r="F65" s="33"/>
      <c r="G65" s="35"/>
      <c r="J65" s="98"/>
    </row>
    <row r="66" spans="1:10" ht="15.75" x14ac:dyDescent="0.25">
      <c r="A66" s="31"/>
      <c r="B66" s="31"/>
      <c r="C66" s="32" t="s">
        <v>76</v>
      </c>
      <c r="D66" s="33"/>
      <c r="E66" s="33"/>
      <c r="F66" s="33"/>
      <c r="G66" s="35"/>
      <c r="J66" s="98"/>
    </row>
    <row r="67" spans="1:10" ht="50.25" customHeight="1" x14ac:dyDescent="0.25">
      <c r="A67" s="31"/>
      <c r="B67" s="31"/>
      <c r="C67" s="32" t="str">
        <f>IF([1]Титульный!C29='[1]Служебная инфо'!F4,'[1]ТЗ (объявление)'!J62,"")</f>
        <v xml:space="preserve">  -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Кроме того, предоставляет скриншоты и ссылки на размещение таргетированной рекламы;</v>
      </c>
      <c r="D67" s="33"/>
      <c r="E67" s="33"/>
      <c r="F67" s="33"/>
      <c r="G67" s="35"/>
      <c r="J67" s="98"/>
    </row>
    <row r="68" spans="1:10" ht="15.75" x14ac:dyDescent="0.25">
      <c r="A68" s="31"/>
      <c r="B68" s="31"/>
      <c r="C68" s="32" t="str">
        <f>IF([1]Титульный!C27='[1]Служебная инфо'!H4,""," - видеоролик с мероприятия продолжительностью не менее 2 минут на электронном носителе (флеш-карте);")</f>
        <v xml:space="preserve"> - видеоролик с мероприятия продолжительностью не менее 2 минут на электронном носителе (флеш-карте);</v>
      </c>
      <c r="D68" s="33"/>
      <c r="E68" s="33"/>
      <c r="F68" s="33"/>
      <c r="G68" s="35"/>
      <c r="J68" s="98"/>
    </row>
    <row r="69" spans="1:10" ht="153.75" customHeight="1" x14ac:dyDescent="0.25">
      <c r="A69" s="31"/>
      <c r="B69" s="31"/>
      <c r="C69" s="32" t="s">
        <v>77</v>
      </c>
      <c r="D69" s="33"/>
      <c r="E69" s="33"/>
      <c r="F69" s="33"/>
      <c r="G69" s="35"/>
      <c r="J69" s="98"/>
    </row>
    <row r="70" spans="1:10" ht="25.5" hidden="1" x14ac:dyDescent="0.25">
      <c r="A70" s="31"/>
      <c r="B70" s="31"/>
      <c r="C70" s="32" t="str">
        <f>IF([1]Титульный!C27='[1]Служебная инфо'!H5,"",'[1]ТЗ (объявление)'!J70)</f>
        <v/>
      </c>
      <c r="D70" s="33"/>
      <c r="E70" s="33"/>
      <c r="F70" s="33"/>
      <c r="G70" s="35"/>
      <c r="J70" s="99" t="s">
        <v>78</v>
      </c>
    </row>
    <row r="71" spans="1:10" ht="52.5" customHeight="1" thickBot="1" x14ac:dyDescent="0.3">
      <c r="A71" s="16"/>
      <c r="B71" s="16"/>
      <c r="C71" s="21" t="s">
        <v>79</v>
      </c>
      <c r="D71" s="22"/>
      <c r="E71" s="22"/>
      <c r="F71" s="22"/>
      <c r="G71" s="23"/>
      <c r="J71" s="54"/>
    </row>
    <row r="72" spans="1:10" hidden="1" x14ac:dyDescent="0.25"/>
    <row r="73" spans="1:10" ht="15.75" hidden="1" x14ac:dyDescent="0.25">
      <c r="A73" s="5"/>
      <c r="B73" s="5"/>
      <c r="C73" s="5"/>
      <c r="D73" s="5"/>
      <c r="E73" s="5"/>
      <c r="F73" s="5"/>
      <c r="G73" s="5"/>
    </row>
    <row r="74" spans="1:10" ht="15.75" x14ac:dyDescent="0.25">
      <c r="A74" s="41" t="s">
        <v>80</v>
      </c>
      <c r="B74" s="41"/>
      <c r="C74" s="5"/>
      <c r="D74" s="5"/>
      <c r="E74" s="5"/>
      <c r="F74" s="71" t="s">
        <v>81</v>
      </c>
      <c r="G74" s="71"/>
    </row>
    <row r="75" spans="1:10" ht="15.75" x14ac:dyDescent="0.25">
      <c r="A75" s="100"/>
      <c r="B75" s="100"/>
      <c r="C75" s="5"/>
      <c r="D75" s="5"/>
      <c r="E75" s="5"/>
      <c r="F75" s="5"/>
      <c r="G75" s="101" t="str">
        <f>[1]Титульный!C7</f>
        <v>Бажина С.В.</v>
      </c>
    </row>
    <row r="76" spans="1:10" ht="15.75" hidden="1" x14ac:dyDescent="0.25">
      <c r="A76" s="94"/>
      <c r="B76" s="94"/>
      <c r="C76" s="94"/>
      <c r="D76" s="94"/>
      <c r="E76" s="94"/>
      <c r="F76" s="5"/>
      <c r="G76" s="5"/>
    </row>
    <row r="77" spans="1:10" ht="15.75" hidden="1" x14ac:dyDescent="0.25">
      <c r="A77" s="102" t="str">
        <f>IF([1]Титульный!C6='[1]Служебная инфо'!A2,"Согласовано:","")</f>
        <v/>
      </c>
      <c r="B77" s="102"/>
      <c r="C77" s="94"/>
      <c r="D77" s="94"/>
      <c r="E77" s="94"/>
      <c r="F77" s="3" t="str">
        <f>IF([1]Титульный!C6='[1]Служебная инфо'!A2,"______________________________________________","")</f>
        <v/>
      </c>
      <c r="G77" s="3"/>
    </row>
    <row r="78" spans="1:10" ht="15.75" hidden="1" x14ac:dyDescent="0.25">
      <c r="A78" s="103"/>
      <c r="B78" s="103"/>
      <c r="C78" s="103"/>
      <c r="D78" s="103"/>
      <c r="E78" s="103"/>
      <c r="F78" s="103"/>
      <c r="G78" s="101" t="str">
        <f>IF([1]Титульный!C6='[1]Служебная инфо'!A2,"Ю.А. Рибсам"," ")</f>
        <v xml:space="preserve"> </v>
      </c>
    </row>
    <row r="79" spans="1:10" hidden="1" x14ac:dyDescent="0.25"/>
    <row r="80" spans="1:10" ht="15.75" x14ac:dyDescent="0.25">
      <c r="A80" s="102" t="s">
        <v>82</v>
      </c>
      <c r="B80" s="102"/>
      <c r="C80" s="94"/>
      <c r="D80" s="94"/>
      <c r="E80" s="94"/>
      <c r="F80" s="3" t="s">
        <v>83</v>
      </c>
      <c r="G80" s="3"/>
      <c r="J80" s="104"/>
    </row>
    <row r="81" spans="1:7" ht="15.75" x14ac:dyDescent="0.25">
      <c r="A81" s="103"/>
      <c r="B81" s="103"/>
      <c r="C81" s="103"/>
      <c r="D81" s="103"/>
      <c r="E81" s="103"/>
      <c r="F81" s="103"/>
      <c r="G81" s="101"/>
    </row>
    <row r="82" spans="1:7" x14ac:dyDescent="0.25">
      <c r="A82" s="105"/>
      <c r="C82" s="106"/>
      <c r="D82" s="106"/>
      <c r="E82" s="106"/>
      <c r="F82" s="106"/>
      <c r="G82" s="106"/>
    </row>
    <row r="83" spans="1:7" ht="15.75" x14ac:dyDescent="0.25">
      <c r="A83" s="107"/>
      <c r="B83" s="108"/>
      <c r="C83" s="109"/>
      <c r="D83" s="109"/>
      <c r="E83" s="109"/>
      <c r="F83" s="109"/>
      <c r="G83" s="109"/>
    </row>
  </sheetData>
  <mergeCells count="88">
    <mergeCell ref="A80:B80"/>
    <mergeCell ref="F80:G80"/>
    <mergeCell ref="C70:G70"/>
    <mergeCell ref="C71:G71"/>
    <mergeCell ref="A74:B74"/>
    <mergeCell ref="F74:G74"/>
    <mergeCell ref="A77:B77"/>
    <mergeCell ref="F77:G77"/>
    <mergeCell ref="C63:G63"/>
    <mergeCell ref="C64:G64"/>
    <mergeCell ref="J64:J69"/>
    <mergeCell ref="C65:G65"/>
    <mergeCell ref="C66:G66"/>
    <mergeCell ref="C67:G67"/>
    <mergeCell ref="C68:G68"/>
    <mergeCell ref="C69:G69"/>
    <mergeCell ref="B55:B71"/>
    <mergeCell ref="C55:G55"/>
    <mergeCell ref="C56:G56"/>
    <mergeCell ref="J56:J60"/>
    <mergeCell ref="C57:G57"/>
    <mergeCell ref="C58:G58"/>
    <mergeCell ref="C59:G59"/>
    <mergeCell ref="C60:G60"/>
    <mergeCell ref="C61:G61"/>
    <mergeCell ref="C62:G62"/>
    <mergeCell ref="J48:J51"/>
    <mergeCell ref="D49:G49"/>
    <mergeCell ref="C50:G50"/>
    <mergeCell ref="A51:A54"/>
    <mergeCell ref="B51:B54"/>
    <mergeCell ref="C51:E51"/>
    <mergeCell ref="I52:I55"/>
    <mergeCell ref="J52:J55"/>
    <mergeCell ref="C54:G54"/>
    <mergeCell ref="A55:A71"/>
    <mergeCell ref="D42:G42"/>
    <mergeCell ref="C43:G43"/>
    <mergeCell ref="C44:G44"/>
    <mergeCell ref="C45:G45"/>
    <mergeCell ref="C48:C49"/>
    <mergeCell ref="D48:G48"/>
    <mergeCell ref="C35:G35"/>
    <mergeCell ref="C36:G36"/>
    <mergeCell ref="J36:N36"/>
    <mergeCell ref="C37:G37"/>
    <mergeCell ref="I37:I47"/>
    <mergeCell ref="J37:J47"/>
    <mergeCell ref="C38:G38"/>
    <mergeCell ref="C39:G39"/>
    <mergeCell ref="C40:G40"/>
    <mergeCell ref="C41:G41"/>
    <mergeCell ref="D29:G29"/>
    <mergeCell ref="D30:G30"/>
    <mergeCell ref="D31:G31"/>
    <mergeCell ref="D32:G32"/>
    <mergeCell ref="D33:G33"/>
    <mergeCell ref="C34:G34"/>
    <mergeCell ref="C22:G22"/>
    <mergeCell ref="C24:G24"/>
    <mergeCell ref="D25:G25"/>
    <mergeCell ref="D26:G26"/>
    <mergeCell ref="C27:G27"/>
    <mergeCell ref="D28:G28"/>
    <mergeCell ref="C16:G16"/>
    <mergeCell ref="C17:G17"/>
    <mergeCell ref="C18:G18"/>
    <mergeCell ref="C19:G19"/>
    <mergeCell ref="C20:G20"/>
    <mergeCell ref="C21:G21"/>
    <mergeCell ref="C10:G10"/>
    <mergeCell ref="C11:G11"/>
    <mergeCell ref="C12:G12"/>
    <mergeCell ref="A13:A15"/>
    <mergeCell ref="B13:B15"/>
    <mergeCell ref="C13:E13"/>
    <mergeCell ref="F13:G13"/>
    <mergeCell ref="C14:F14"/>
    <mergeCell ref="C15:G15"/>
    <mergeCell ref="A2:G2"/>
    <mergeCell ref="A3:G3"/>
    <mergeCell ref="A4:G4"/>
    <mergeCell ref="C6:G6"/>
    <mergeCell ref="C7:G7"/>
    <mergeCell ref="A8:A9"/>
    <mergeCell ref="B8:B9"/>
    <mergeCell ref="C8:G8"/>
    <mergeCell ref="C9:G9"/>
  </mergeCells>
  <hyperlinks>
    <hyperlink ref="J64" r:id="rId1" display="mailto:tomsk.cpp@mb.tomsk.ru" xr:uid="{C6B58DC9-8CB6-481A-9BC2-B831EA2169B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2021-10-13T04:03:30Z</dcterms:created>
  <dcterms:modified xsi:type="dcterms:W3CDTF">2021-10-13T04:04:33Z</dcterms:modified>
</cp:coreProperties>
</file>